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neof\Documents\HealthLinks\ITHIM_MPO\USA\RCode\www\"/>
    </mc:Choice>
  </mc:AlternateContent>
  <bookViews>
    <workbookView xWindow="-105" yWindow="-105" windowWidth="23250" windowHeight="12570"/>
  </bookViews>
  <sheets>
    <sheet name="psw_ithi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K19" i="1"/>
  <c r="B41" i="1"/>
  <c r="B40" i="1"/>
  <c r="B39" i="1"/>
  <c r="B37" i="1"/>
  <c r="B36" i="1"/>
  <c r="B35" i="1"/>
  <c r="B33" i="1"/>
  <c r="B32" i="1"/>
  <c r="B31" i="1"/>
  <c r="B29" i="1"/>
  <c r="B28" i="1"/>
  <c r="B27" i="1"/>
  <c r="B25" i="1"/>
  <c r="B24" i="1"/>
  <c r="B23" i="1"/>
  <c r="B21" i="1"/>
  <c r="B20" i="1"/>
  <c r="B19" i="1"/>
  <c r="B17" i="1"/>
  <c r="B16" i="1"/>
  <c r="B15" i="1"/>
  <c r="B13" i="1"/>
  <c r="B12" i="1"/>
  <c r="B11" i="1"/>
  <c r="B9" i="1"/>
  <c r="B8" i="1"/>
  <c r="B7" i="1"/>
  <c r="B4" i="1" l="1"/>
  <c r="B3" i="1"/>
  <c r="B5" i="1"/>
  <c r="E35" i="1" l="1"/>
  <c r="F35" i="1" s="1"/>
  <c r="I12" i="1" s="1"/>
  <c r="E19" i="1"/>
  <c r="F19" i="1" s="1"/>
  <c r="I8" i="1" s="1"/>
  <c r="E7" i="1"/>
  <c r="F7" i="1" s="1"/>
  <c r="I5" i="1" s="1"/>
  <c r="E39" i="1"/>
  <c r="F39" i="1" s="1"/>
  <c r="I13" i="1" s="1"/>
  <c r="E11" i="1"/>
  <c r="F11" i="1" s="1"/>
  <c r="I6" i="1" s="1"/>
  <c r="E31" i="1"/>
  <c r="F31" i="1" s="1"/>
  <c r="I11" i="1" s="1"/>
  <c r="E15" i="1"/>
  <c r="F15" i="1" s="1"/>
  <c r="I7" i="1" s="1"/>
  <c r="E3" i="1"/>
  <c r="F3" i="1" s="1"/>
  <c r="I4" i="1" s="1"/>
  <c r="E27" i="1"/>
  <c r="F27" i="1" s="1"/>
  <c r="I10" i="1" s="1"/>
  <c r="E23" i="1"/>
  <c r="F23" i="1" s="1"/>
  <c r="I9" i="1" s="1"/>
  <c r="E36" i="1"/>
  <c r="F36" i="1" s="1"/>
  <c r="J12" i="1" s="1"/>
  <c r="E20" i="1"/>
  <c r="F20" i="1" s="1"/>
  <c r="J8" i="1" s="1"/>
  <c r="E8" i="1"/>
  <c r="F8" i="1" s="1"/>
  <c r="J5" i="1" s="1"/>
  <c r="E32" i="1"/>
  <c r="F32" i="1" s="1"/>
  <c r="J11" i="1" s="1"/>
  <c r="E16" i="1"/>
  <c r="F16" i="1" s="1"/>
  <c r="J7" i="1" s="1"/>
  <c r="E4" i="1"/>
  <c r="F4" i="1" s="1"/>
  <c r="E24" i="1"/>
  <c r="F24" i="1" s="1"/>
  <c r="J9" i="1" s="1"/>
  <c r="E12" i="1"/>
  <c r="F12" i="1" s="1"/>
  <c r="J6" i="1" s="1"/>
  <c r="E28" i="1"/>
  <c r="F28" i="1" s="1"/>
  <c r="J10" i="1" s="1"/>
  <c r="E40" i="1"/>
  <c r="F40" i="1" s="1"/>
  <c r="J13" i="1" s="1"/>
  <c r="J4" i="1" l="1"/>
</calcChain>
</file>

<file path=xl/comments1.xml><?xml version="1.0" encoding="utf-8"?>
<comments xmlns="http://schemas.openxmlformats.org/spreadsheetml/2006/main">
  <authors>
    <author>Neil Maizlish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Neil Maizlish:</t>
        </r>
        <r>
          <rPr>
            <sz val="9"/>
            <color indexed="81"/>
            <rFont val="Tahoma"/>
            <family val="2"/>
          </rPr>
          <t xml:space="preserve">
A2:F41 are worked out examples at 1.01, 1.05, 1.10 . . . 10.0 multiples of baseline transit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Neil Maizlish:</t>
        </r>
        <r>
          <rPr>
            <sz val="9"/>
            <color indexed="81"/>
            <rFont val="Tahoma"/>
            <family val="2"/>
          </rPr>
          <t xml:space="preserve">
Summary table of results F2:f41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Neil Maizlish:</t>
        </r>
        <r>
          <rPr>
            <sz val="9"/>
            <color indexed="81"/>
            <rFont val="Tahoma"/>
            <family val="2"/>
          </rPr>
          <t xml:space="preserve">
Graph of results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Neil Maizlish:</t>
        </r>
        <r>
          <rPr>
            <sz val="9"/>
            <color indexed="81"/>
            <rFont val="Tahoma"/>
            <family val="2"/>
          </rPr>
          <t xml:space="preserve">
You may input a specific value in this cell for other multiples of transit not in the table above</t>
        </r>
      </text>
    </comment>
  </commentList>
</comments>
</file>

<file path=xl/sharedStrings.xml><?xml version="1.0" encoding="utf-8"?>
<sst xmlns="http://schemas.openxmlformats.org/spreadsheetml/2006/main" count="46" uniqueCount="16">
  <si>
    <t>Mode</t>
  </si>
  <si>
    <t>Bike</t>
  </si>
  <si>
    <t>Walk</t>
  </si>
  <si>
    <t>Transit</t>
  </si>
  <si>
    <t>AT min/ 
Transit Min Ratio</t>
  </si>
  <si>
    <t>Walking</t>
  </si>
  <si>
    <t>Biking</t>
  </si>
  <si>
    <t>Scenario
min/p/w*</t>
  </si>
  <si>
    <t>Multiple 
of Transit</t>
  </si>
  <si>
    <t>Multiple 
of Baseline**</t>
  </si>
  <si>
    <t>Baseline
 min/p/w</t>
  </si>
  <si>
    <t>Multiples of:</t>
  </si>
  <si>
    <t>N Maizlish, 4/27/2020</t>
  </si>
  <si>
    <t xml:space="preserve">Transit-Associated Mean Walking and Cycling Scenario Times Expressed as Multiples of the 2015 Transit Baseline Travel Time, United States </t>
  </si>
  <si>
    <t>Multiples</t>
  </si>
  <si>
    <t>User Transit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</si>
</sst>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"/>
    <numFmt numFmtId="166" formatCode="0.000"/>
    <numFmt numFmtId="167" formatCode="0.000000"/>
    <numFmt numFmtId="168" formatCode="0.000000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1" fillId="0" borderId="0" xfId="0" applyNumberFormat="1" applyFont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 applyAlignment="1">
      <alignment horizontal="right" vertical="center"/>
    </xf>
    <xf numFmtId="2" fontId="0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6" fontId="0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167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right" vertical="center"/>
    </xf>
    <xf numFmtId="165" fontId="0" fillId="0" borderId="2" xfId="0" applyNumberFormat="1" applyBorder="1"/>
    <xf numFmtId="164" fontId="0" fillId="0" borderId="2" xfId="0" applyNumberFormat="1" applyBorder="1"/>
    <xf numFmtId="0" fontId="0" fillId="0" borderId="3" xfId="0" applyFont="1" applyBorder="1"/>
    <xf numFmtId="2" fontId="0" fillId="0" borderId="3" xfId="0" applyNumberFormat="1" applyFont="1" applyBorder="1"/>
    <xf numFmtId="166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165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0" fontId="0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 applyAlignment="1">
      <alignment horizontal="center"/>
    </xf>
    <xf numFmtId="165" fontId="0" fillId="0" borderId="9" xfId="0" applyNumberFormat="1" applyBorder="1"/>
    <xf numFmtId="0" fontId="0" fillId="0" borderId="1" xfId="0" applyFont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3" xfId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Transit-Associated Walking and</a:t>
            </a:r>
            <a:r>
              <a:rPr lang="en-US" sz="900" baseline="0"/>
              <a:t> Cycling Multiples Expressed as Multiples of the Transit Baseline, United States</a:t>
            </a:r>
            <a:endParaRPr lang="en-US" sz="9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66426071741033"/>
          <c:y val="0.18518518518518517"/>
          <c:w val="0.80300240594925631"/>
          <c:h val="0.61945246427529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psw_ithim!$I$3</c:f>
              <c:strCache>
                <c:ptCount val="1"/>
                <c:pt idx="0">
                  <c:v>Biking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psw_ithim!$H$4:$H$13</c:f>
              <c:numCache>
                <c:formatCode>0.00</c:formatCode>
                <c:ptCount val="10"/>
                <c:pt idx="0" formatCode="General">
                  <c:v>1.01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1.25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</c:numCache>
            </c:numRef>
          </c:xVal>
          <c:yVal>
            <c:numRef>
              <c:f>psw_ithim!$I$4:$I$13</c:f>
              <c:numCache>
                <c:formatCode>0.000</c:formatCode>
                <c:ptCount val="10"/>
                <c:pt idx="0">
                  <c:v>1.0031688913338159</c:v>
                </c:pt>
                <c:pt idx="1">
                  <c:v>1.0158444566690803</c:v>
                </c:pt>
                <c:pt idx="2">
                  <c:v>1.0316889133381608</c:v>
                </c:pt>
                <c:pt idx="3">
                  <c:v>1.0792222833454019</c:v>
                </c:pt>
                <c:pt idx="4">
                  <c:v>1.1584445666908039</c:v>
                </c:pt>
                <c:pt idx="5">
                  <c:v>1.316889133381608</c:v>
                </c:pt>
                <c:pt idx="6">
                  <c:v>1.6337782667632159</c:v>
                </c:pt>
                <c:pt idx="7">
                  <c:v>1.9506674001448239</c:v>
                </c:pt>
                <c:pt idx="8">
                  <c:v>2.2675565335264318</c:v>
                </c:pt>
                <c:pt idx="9">
                  <c:v>3.8520022004344714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8-47DA-B3B6-0B3A24410933}"/>
            </c:ext>
          </c:extLst>
        </c:ser>
        <c:ser>
          <c:idx val="1"/>
          <c:order val="1"/>
          <c:tx>
            <c:v>Walking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psw_ithim!$H$4:$H$13</c:f>
              <c:numCache>
                <c:formatCode>0.00</c:formatCode>
                <c:ptCount val="10"/>
                <c:pt idx="0" formatCode="General">
                  <c:v>1.01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1.25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</c:numCache>
            </c:numRef>
          </c:xVal>
          <c:yVal>
            <c:numRef>
              <c:f>psw_ithim!$J$4:$J$13</c:f>
              <c:numCache>
                <c:formatCode>0.000</c:formatCode>
                <c:ptCount val="10"/>
                <c:pt idx="0">
                  <c:v>1.0039333343432304</c:v>
                </c:pt>
                <c:pt idx="1">
                  <c:v>1.019666671716152</c:v>
                </c:pt>
                <c:pt idx="2">
                  <c:v>1.0393333434323038</c:v>
                </c:pt>
                <c:pt idx="3">
                  <c:v>1.0983333585807595</c:v>
                </c:pt>
                <c:pt idx="4">
                  <c:v>1.1966667171615191</c:v>
                </c:pt>
                <c:pt idx="5">
                  <c:v>1.3933334343230381</c:v>
                </c:pt>
                <c:pt idx="6">
                  <c:v>1.786666868646076</c:v>
                </c:pt>
                <c:pt idx="7">
                  <c:v>2.1800003029691144</c:v>
                </c:pt>
                <c:pt idx="8">
                  <c:v>2.5733337372921525</c:v>
                </c:pt>
                <c:pt idx="9">
                  <c:v>4.5400009089073423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08-47DA-B3B6-0B3A24410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96608"/>
        <c:axId val="205397000"/>
      </c:scatterChart>
      <c:valAx>
        <c:axId val="20539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Transit Multiples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97000"/>
        <c:crosses val="autoZero"/>
        <c:crossBetween val="midCat"/>
      </c:valAx>
      <c:valAx>
        <c:axId val="20539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Transit Associated Active Transport </a:t>
                </a:r>
              </a:p>
            </c:rich>
          </c:tx>
          <c:layout>
            <c:manualLayout>
              <c:xMode val="edge"/>
              <c:yMode val="edge"/>
              <c:x val="2.2355576765025583E-2"/>
              <c:y val="0.18624234470691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9660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72178477690284"/>
          <c:y val="0.54497630504520256"/>
          <c:w val="0.22558975582597626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259080</xdr:colOff>
      <xdr:row>1</xdr:row>
      <xdr:rowOff>19050</xdr:rowOff>
    </xdr:from>
    <xdr:to>
      <xdr:col>16</xdr:col>
      <xdr:colOff>373380</xdr:colOff>
      <xdr:row>14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52F244EF-0956-4EB7-A68B-0405E4BE2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W19" sqref="W19"/>
    </sheetView>
  </sheetViews>
  <sheetFormatPr defaultColWidth="8.85546875" defaultRowHeight="15" x14ac:dyDescent="0.25"/>
  <cols>
    <col min="1" max="1" width="9.28515625" style="1" customWidth="1"/>
    <col min="2" max="2" width="11" style="1" customWidth="1"/>
    <col min="3" max="3" width="10.7109375" style="11" customWidth="1"/>
    <col min="4" max="4" width="14.7109375" style="1" customWidth="1"/>
    <col min="5" max="5" width="10" style="1" customWidth="1"/>
    <col min="6" max="6" width="12" style="1" customWidth="1"/>
    <col min="7" max="16384" width="8.85546875" style="1"/>
  </cols>
  <sheetData>
    <row r="1" spans="1:11" ht="15.75" thickBot="1" x14ac:dyDescent="0.3">
      <c r="A1" s="1" t="s">
        <v>13</v>
      </c>
      <c r="G1" s="22"/>
      <c r="H1" s="22"/>
      <c r="I1" s="22"/>
      <c r="J1" s="22"/>
      <c r="K1" s="22"/>
    </row>
    <row r="2" spans="1:11" ht="31.9" customHeight="1" thickBot="1" x14ac:dyDescent="0.3">
      <c r="A2" s="2" t="s">
        <v>0</v>
      </c>
      <c r="B2" s="5" t="s">
        <v>10</v>
      </c>
      <c r="C2" s="14" t="s">
        <v>8</v>
      </c>
      <c r="D2" s="5" t="s">
        <v>4</v>
      </c>
      <c r="E2" s="5" t="s">
        <v>7</v>
      </c>
      <c r="F2" s="5" t="s">
        <v>9</v>
      </c>
      <c r="H2" s="37" t="s">
        <v>11</v>
      </c>
      <c r="I2" s="37"/>
      <c r="J2" s="37"/>
    </row>
    <row r="3" spans="1:11" ht="15.75" thickBot="1" x14ac:dyDescent="0.3">
      <c r="A3" s="3" t="s">
        <v>1</v>
      </c>
      <c r="B3" s="7">
        <f>60*(28.1787802398196/52)/12</f>
        <v>2.7094980999826532</v>
      </c>
      <c r="C3" s="4"/>
      <c r="D3">
        <v>1.7100257312895599E-2</v>
      </c>
      <c r="E3" s="4">
        <f>B3 + ($C$5-1)*D3*$B$5</f>
        <v>2.7180842050306793</v>
      </c>
      <c r="F3" s="16">
        <f>E3/B3</f>
        <v>1.0031688913338159</v>
      </c>
      <c r="H3" s="25" t="s">
        <v>3</v>
      </c>
      <c r="I3" s="25" t="s">
        <v>6</v>
      </c>
      <c r="J3" s="25" t="s">
        <v>5</v>
      </c>
    </row>
    <row r="4" spans="1:11" x14ac:dyDescent="0.25">
      <c r="A4" s="3" t="s">
        <v>2</v>
      </c>
      <c r="B4" s="7">
        <f>60*(111.573928996712/52)/3</f>
        <v>42.913049614120006</v>
      </c>
      <c r="C4" s="4"/>
      <c r="D4">
        <v>0.33616824790439997</v>
      </c>
      <c r="E4" s="4">
        <f>B4 + ($C$5-1)*D4*$B$5</f>
        <v>43.081840985939976</v>
      </c>
      <c r="F4" s="17">
        <f>E4/B4</f>
        <v>1.0039333343432304</v>
      </c>
      <c r="H4" s="1">
        <v>1.01</v>
      </c>
      <c r="I4" s="12">
        <f>F3</f>
        <v>1.0031688913338159</v>
      </c>
      <c r="J4" s="12">
        <f>F4</f>
        <v>1.0039333343432304</v>
      </c>
    </row>
    <row r="5" spans="1:11" customFormat="1" x14ac:dyDescent="0.25">
      <c r="A5" s="29" t="s">
        <v>3</v>
      </c>
      <c r="B5" s="30">
        <f>7.17291215558095*7</f>
        <v>50.210385089066648</v>
      </c>
      <c r="C5" s="31">
        <v>1.01</v>
      </c>
      <c r="D5" s="28"/>
      <c r="E5" s="32"/>
      <c r="F5" s="32"/>
      <c r="H5" s="11">
        <v>1.05</v>
      </c>
      <c r="I5" s="13">
        <f>F7</f>
        <v>1.0158444566690803</v>
      </c>
      <c r="J5" s="13">
        <f>F8</f>
        <v>1.019666671716152</v>
      </c>
    </row>
    <row r="6" spans="1:11" x14ac:dyDescent="0.25">
      <c r="A6" s="3"/>
      <c r="B6" s="7"/>
      <c r="C6" s="4"/>
      <c r="D6" s="10"/>
      <c r="E6" s="4"/>
      <c r="F6" s="4"/>
      <c r="H6" s="11">
        <v>1.1000000000000001</v>
      </c>
      <c r="I6" s="13">
        <f>F11</f>
        <v>1.0316889133381608</v>
      </c>
      <c r="J6" s="13">
        <f>F12</f>
        <v>1.0393333434323038</v>
      </c>
    </row>
    <row r="7" spans="1:11" x14ac:dyDescent="0.25">
      <c r="A7" s="3" t="s">
        <v>1</v>
      </c>
      <c r="B7" s="7">
        <f>60*(28.1787802398196/52)/12</f>
        <v>2.7094980999826532</v>
      </c>
      <c r="C7" s="4"/>
      <c r="D7" s="10"/>
      <c r="E7" s="4">
        <f>$B$3+($C$9-1)*$D$3*$B$5</f>
        <v>2.7524286252227839</v>
      </c>
      <c r="F7" s="12">
        <f>E7/$B$3</f>
        <v>1.0158444566690803</v>
      </c>
      <c r="H7" s="11">
        <v>1.25</v>
      </c>
      <c r="I7" s="13">
        <f>F15</f>
        <v>1.0792222833454019</v>
      </c>
      <c r="J7" s="13">
        <f>F16</f>
        <v>1.0983333585807595</v>
      </c>
    </row>
    <row r="8" spans="1:11" x14ac:dyDescent="0.25">
      <c r="A8" s="3" t="s">
        <v>2</v>
      </c>
      <c r="B8" s="7">
        <f>60*(111.573928996712/52)/3</f>
        <v>42.913049614120006</v>
      </c>
      <c r="C8" s="15"/>
      <c r="D8" s="9"/>
      <c r="E8" s="4">
        <f>$B$4 + ($C$9-1)*$D$4*$B$5</f>
        <v>43.757006473219846</v>
      </c>
      <c r="F8" s="12">
        <f>E8/$B$4</f>
        <v>1.019666671716152</v>
      </c>
      <c r="H8" s="11">
        <v>1.5</v>
      </c>
      <c r="I8" s="13">
        <f>F19</f>
        <v>1.1584445666908039</v>
      </c>
      <c r="J8" s="13">
        <f>F20</f>
        <v>1.1966667171615191</v>
      </c>
    </row>
    <row r="9" spans="1:11" x14ac:dyDescent="0.25">
      <c r="A9" s="26" t="s">
        <v>3</v>
      </c>
      <c r="B9" s="30">
        <f>7.17291215558095*7</f>
        <v>50.210385089066648</v>
      </c>
      <c r="C9" s="27">
        <v>1.05</v>
      </c>
      <c r="D9" s="28"/>
      <c r="E9" s="27"/>
      <c r="F9" s="27"/>
      <c r="H9" s="11">
        <v>2</v>
      </c>
      <c r="I9" s="13">
        <f>F23</f>
        <v>1.316889133381608</v>
      </c>
      <c r="J9" s="13">
        <f>F24</f>
        <v>1.3933334343230381</v>
      </c>
    </row>
    <row r="10" spans="1:11" x14ac:dyDescent="0.25">
      <c r="A10" s="3"/>
      <c r="B10" s="7"/>
      <c r="C10" s="4"/>
      <c r="D10" s="9"/>
      <c r="E10" s="4"/>
      <c r="F10" s="4"/>
      <c r="H10" s="11">
        <v>3</v>
      </c>
      <c r="I10" s="13">
        <f>F27</f>
        <v>1.6337782667632159</v>
      </c>
      <c r="J10" s="13">
        <f>F28</f>
        <v>1.786666868646076</v>
      </c>
    </row>
    <row r="11" spans="1:11" x14ac:dyDescent="0.25">
      <c r="A11" s="3" t="s">
        <v>1</v>
      </c>
      <c r="B11" s="7">
        <f>60*(28.1787802398196/52)/12</f>
        <v>2.7094980999826532</v>
      </c>
      <c r="C11" s="4"/>
      <c r="D11" s="10"/>
      <c r="E11" s="4">
        <f>$B$3+($C$13-1)*$D$3*$B$5</f>
        <v>2.7953591504629149</v>
      </c>
      <c r="F11" s="12">
        <f>E11/$B$3</f>
        <v>1.0316889133381608</v>
      </c>
      <c r="H11" s="11">
        <v>4</v>
      </c>
      <c r="I11" s="13">
        <f>F31</f>
        <v>1.9506674001448239</v>
      </c>
      <c r="J11" s="13">
        <f>F32</f>
        <v>2.1800003029691144</v>
      </c>
    </row>
    <row r="12" spans="1:11" x14ac:dyDescent="0.25">
      <c r="A12" s="3" t="s">
        <v>2</v>
      </c>
      <c r="B12" s="7">
        <f>60*(111.573928996712/52)/3</f>
        <v>42.913049614120006</v>
      </c>
      <c r="C12" s="15"/>
      <c r="D12" s="9"/>
      <c r="E12" s="4">
        <f>$B$4 + ($C$13-1)*$D$4*$B$5</f>
        <v>44.600963332319679</v>
      </c>
      <c r="F12" s="12">
        <f>E12/$B$4</f>
        <v>1.0393333434323038</v>
      </c>
      <c r="H12" s="11">
        <v>5</v>
      </c>
      <c r="I12" s="13">
        <f>F35</f>
        <v>2.2675565335264318</v>
      </c>
      <c r="J12" s="13">
        <f>F36</f>
        <v>2.5733337372921525</v>
      </c>
    </row>
    <row r="13" spans="1:11" ht="15.75" thickBot="1" x14ac:dyDescent="0.3">
      <c r="A13" s="3" t="s">
        <v>3</v>
      </c>
      <c r="B13" s="30">
        <f>7.17291215558095*7</f>
        <v>50.210385089066648</v>
      </c>
      <c r="C13" s="4">
        <v>1.1000000000000001</v>
      </c>
      <c r="D13" s="9"/>
      <c r="E13" s="4"/>
      <c r="F13" s="4"/>
      <c r="H13" s="23">
        <v>10</v>
      </c>
      <c r="I13" s="24">
        <f>F39</f>
        <v>3.8520022004344714</v>
      </c>
      <c r="J13" s="24">
        <f>F40</f>
        <v>4.5400009089073423</v>
      </c>
    </row>
    <row r="14" spans="1:11" x14ac:dyDescent="0.25">
      <c r="A14"/>
      <c r="B14" s="8"/>
      <c r="C14" s="15"/>
      <c r="D14" s="9"/>
      <c r="E14" s="4"/>
      <c r="F14" s="6"/>
    </row>
    <row r="15" spans="1:11" x14ac:dyDescent="0.25">
      <c r="A15" s="3" t="s">
        <v>1</v>
      </c>
      <c r="B15" s="7">
        <f>60*(28.1787802398196/52)/12</f>
        <v>2.7094980999826532</v>
      </c>
      <c r="C15" s="4"/>
      <c r="D15" s="10"/>
      <c r="E15" s="4">
        <f>$B$3+($C$17-1)*$D$3*$B$5</f>
        <v>2.9241507261833073</v>
      </c>
      <c r="F15" s="12">
        <f>E15/$B$3</f>
        <v>1.0792222833454019</v>
      </c>
    </row>
    <row r="16" spans="1:11" ht="15.75" thickBot="1" x14ac:dyDescent="0.3">
      <c r="A16" s="3" t="s">
        <v>2</v>
      </c>
      <c r="B16" s="7">
        <f>60*(111.573928996712/52)/3</f>
        <v>42.913049614120006</v>
      </c>
      <c r="C16" s="15"/>
      <c r="D16" s="9"/>
      <c r="E16" s="4">
        <f>$B$4 + ($C$17-1)*$D$4*$B$5</f>
        <v>47.132833909619194</v>
      </c>
      <c r="F16" s="12">
        <f>E16/$B$4</f>
        <v>1.0983333585807595</v>
      </c>
    </row>
    <row r="17" spans="1:11" x14ac:dyDescent="0.25">
      <c r="A17" s="3" t="s">
        <v>3</v>
      </c>
      <c r="B17" s="30">
        <f>7.17291215558095*7</f>
        <v>50.210385089066648</v>
      </c>
      <c r="C17" s="4">
        <v>1.25</v>
      </c>
      <c r="D17" s="9"/>
      <c r="E17" s="4"/>
      <c r="F17" s="4"/>
      <c r="H17" s="42" t="s">
        <v>15</v>
      </c>
      <c r="I17" s="43"/>
      <c r="J17" s="40" t="s">
        <v>14</v>
      </c>
      <c r="K17" s="41"/>
    </row>
    <row r="18" spans="1:11" x14ac:dyDescent="0.25">
      <c r="A18" s="3"/>
      <c r="B18" s="7"/>
      <c r="C18" s="4"/>
      <c r="D18" s="9"/>
      <c r="E18" s="4"/>
      <c r="F18" s="4"/>
      <c r="H18" s="44"/>
      <c r="I18" s="45"/>
      <c r="J18" s="33" t="s">
        <v>6</v>
      </c>
      <c r="K18" s="35" t="s">
        <v>5</v>
      </c>
    </row>
    <row r="19" spans="1:11" ht="15.75" thickBot="1" x14ac:dyDescent="0.3">
      <c r="A19" s="3" t="s">
        <v>1</v>
      </c>
      <c r="B19" s="7">
        <f>60*(28.1787802398196/52)/12</f>
        <v>2.7094980999826532</v>
      </c>
      <c r="C19" s="4"/>
      <c r="D19" s="10"/>
      <c r="E19" s="4">
        <f>$B$3+($C$21-1)*$D$3*$B$5</f>
        <v>3.1388033523839614</v>
      </c>
      <c r="F19" s="16">
        <f>E19/$B$3</f>
        <v>1.1584445666908039</v>
      </c>
      <c r="H19" s="38">
        <v>1.1299999999999999</v>
      </c>
      <c r="I19" s="39"/>
      <c r="J19" s="22">
        <f>(B3+(H19-1)*D3*B5)/B3</f>
        <v>1.0411955873396088</v>
      </c>
      <c r="K19" s="36">
        <f>(B4+(H19-1)*D4*B5)/B4</f>
        <v>1.0511333464619947</v>
      </c>
    </row>
    <row r="20" spans="1:11" x14ac:dyDescent="0.25">
      <c r="A20" s="3" t="s">
        <v>2</v>
      </c>
      <c r="B20" s="7">
        <f>60*(111.573928996712/52)/3</f>
        <v>42.913049614120006</v>
      </c>
      <c r="C20" s="15"/>
      <c r="D20" s="9"/>
      <c r="E20" s="4">
        <f>$B$4 + ($C$21-1)*$D$4*$B$5</f>
        <v>51.352618205118375</v>
      </c>
      <c r="F20" s="16">
        <f>E20/$B$4</f>
        <v>1.1966667171615191</v>
      </c>
    </row>
    <row r="21" spans="1:11" x14ac:dyDescent="0.25">
      <c r="A21" s="3" t="s">
        <v>3</v>
      </c>
      <c r="B21" s="30">
        <f>7.17291215558095*7</f>
        <v>50.210385089066648</v>
      </c>
      <c r="C21" s="4">
        <v>1.5</v>
      </c>
      <c r="D21" s="9"/>
      <c r="E21" s="4"/>
      <c r="F21" s="4"/>
    </row>
    <row r="23" spans="1:11" x14ac:dyDescent="0.25">
      <c r="A23" s="3" t="s">
        <v>1</v>
      </c>
      <c r="B23" s="7">
        <f>60*(28.1787802398196/52)/12</f>
        <v>2.7094980999826532</v>
      </c>
      <c r="C23" s="4"/>
      <c r="D23" s="10"/>
      <c r="E23" s="4">
        <f>$B$3+($C$25-1)*$D$3*$B$5</f>
        <v>3.5681086047852695</v>
      </c>
      <c r="F23" s="12">
        <f>E23/$B$3</f>
        <v>1.316889133381608</v>
      </c>
    </row>
    <row r="24" spans="1:11" x14ac:dyDescent="0.25">
      <c r="A24" s="3" t="s">
        <v>2</v>
      </c>
      <c r="B24" s="7">
        <f>60*(111.573928996712/52)/3</f>
        <v>42.913049614120006</v>
      </c>
      <c r="C24" s="15"/>
      <c r="D24" s="9"/>
      <c r="E24" s="4">
        <f>$B$4 + ($C$25-1)*$D$4*$B$5</f>
        <v>59.792186796116752</v>
      </c>
      <c r="F24" s="12">
        <f>E24/$B$4</f>
        <v>1.3933334343230381</v>
      </c>
    </row>
    <row r="25" spans="1:11" x14ac:dyDescent="0.25">
      <c r="A25" s="3" t="s">
        <v>3</v>
      </c>
      <c r="B25" s="30">
        <f>7.17291215558095*7</f>
        <v>50.210385089066648</v>
      </c>
      <c r="C25" s="4">
        <v>2</v>
      </c>
      <c r="D25" s="9"/>
      <c r="E25" s="4"/>
      <c r="F25" s="4"/>
    </row>
    <row r="27" spans="1:11" x14ac:dyDescent="0.25">
      <c r="A27" s="3" t="s">
        <v>1</v>
      </c>
      <c r="B27" s="7">
        <f>60*(28.1787802398196/52)/12</f>
        <v>2.7094980999826532</v>
      </c>
      <c r="C27" s="4"/>
      <c r="D27" s="10"/>
      <c r="E27" s="4">
        <f>$B$3+($C$29-1)*$D$3*$B$5</f>
        <v>4.4267191095878857</v>
      </c>
      <c r="F27" s="12">
        <f>E27/$B$3</f>
        <v>1.6337782667632159</v>
      </c>
    </row>
    <row r="28" spans="1:11" x14ac:dyDescent="0.25">
      <c r="A28" s="3" t="s">
        <v>2</v>
      </c>
      <c r="B28" s="7">
        <f>60*(111.573928996712/52)/3</f>
        <v>42.913049614120006</v>
      </c>
      <c r="C28" s="15"/>
      <c r="D28" s="9"/>
      <c r="E28" s="4">
        <f>$B$4 + ($C$29-1)*$D$4*$B$5</f>
        <v>76.671323978113492</v>
      </c>
      <c r="F28" s="12">
        <f>E28/$B$4</f>
        <v>1.786666868646076</v>
      </c>
    </row>
    <row r="29" spans="1:11" x14ac:dyDescent="0.25">
      <c r="A29" s="3" t="s">
        <v>3</v>
      </c>
      <c r="B29" s="30">
        <f>7.17291215558095*7</f>
        <v>50.210385089066648</v>
      </c>
      <c r="C29" s="4">
        <v>3</v>
      </c>
      <c r="D29" s="9"/>
      <c r="E29" s="4"/>
      <c r="F29" s="4"/>
    </row>
    <row r="30" spans="1:11" x14ac:dyDescent="0.25">
      <c r="A30" s="3"/>
      <c r="B30" s="7"/>
      <c r="C30" s="4"/>
      <c r="D30" s="9"/>
      <c r="E30" s="4"/>
      <c r="F30" s="4"/>
    </row>
    <row r="31" spans="1:11" x14ac:dyDescent="0.25">
      <c r="A31" s="3" t="s">
        <v>1</v>
      </c>
      <c r="B31" s="7">
        <f>60*(28.1787802398196/52)/12</f>
        <v>2.7094980999826532</v>
      </c>
      <c r="C31" s="4"/>
      <c r="D31" s="10"/>
      <c r="E31" s="4">
        <f>$B$3+($C$33-1)*$D$3*$B$5</f>
        <v>5.285329614390502</v>
      </c>
      <c r="F31" s="12">
        <f>E31/$B$3</f>
        <v>1.9506674001448239</v>
      </c>
    </row>
    <row r="32" spans="1:11" x14ac:dyDescent="0.25">
      <c r="A32" s="3" t="s">
        <v>2</v>
      </c>
      <c r="B32" s="7">
        <f>60*(111.573928996712/52)/3</f>
        <v>42.913049614120006</v>
      </c>
      <c r="C32" s="15"/>
      <c r="D32" s="9"/>
      <c r="E32" s="4">
        <f>$B$4 + ($C$33-1)*$D$4*$B$5</f>
        <v>93.550461160110245</v>
      </c>
      <c r="F32" s="12">
        <f>E32/$B$4</f>
        <v>2.1800003029691144</v>
      </c>
    </row>
    <row r="33" spans="1:6" x14ac:dyDescent="0.25">
      <c r="A33" s="3" t="s">
        <v>3</v>
      </c>
      <c r="B33" s="30">
        <f>7.17291215558095*7</f>
        <v>50.210385089066648</v>
      </c>
      <c r="C33" s="4">
        <v>4</v>
      </c>
      <c r="D33" s="9"/>
      <c r="E33" s="4"/>
      <c r="F33" s="4"/>
    </row>
    <row r="34" spans="1:6" x14ac:dyDescent="0.25">
      <c r="A34" s="3"/>
      <c r="B34" s="7"/>
      <c r="C34" s="4"/>
      <c r="D34" s="9"/>
      <c r="E34" s="4"/>
      <c r="F34" s="4"/>
    </row>
    <row r="35" spans="1:6" x14ac:dyDescent="0.25">
      <c r="A35" s="3" t="s">
        <v>1</v>
      </c>
      <c r="B35" s="7">
        <f>60*(28.1787802398196/52)/12</f>
        <v>2.7094980999826532</v>
      </c>
      <c r="C35" s="4"/>
      <c r="D35" s="10"/>
      <c r="E35" s="4">
        <f>$B$3+($C$37-1)*$D$3*$B$5</f>
        <v>6.1439401191931182</v>
      </c>
      <c r="F35" s="12">
        <f>E35/$B$3</f>
        <v>2.2675565335264318</v>
      </c>
    </row>
    <row r="36" spans="1:6" x14ac:dyDescent="0.25">
      <c r="A36" s="3" t="s">
        <v>2</v>
      </c>
      <c r="B36" s="7">
        <f>60*(111.573928996712/52)/3</f>
        <v>42.913049614120006</v>
      </c>
      <c r="C36" s="15"/>
      <c r="D36" s="9"/>
      <c r="E36" s="4">
        <f>$B$4 + ($C$37-1)*$D$4*$B$5</f>
        <v>110.429598342107</v>
      </c>
      <c r="F36" s="12">
        <f>E36/$B$4</f>
        <v>2.5733337372921525</v>
      </c>
    </row>
    <row r="37" spans="1:6" x14ac:dyDescent="0.25">
      <c r="A37" s="3" t="s">
        <v>3</v>
      </c>
      <c r="B37" s="30">
        <f>7.17291215558095*7</f>
        <v>50.210385089066648</v>
      </c>
      <c r="C37" s="4">
        <v>5</v>
      </c>
      <c r="D37" s="9"/>
      <c r="E37" s="4"/>
      <c r="F37" s="4"/>
    </row>
    <row r="38" spans="1:6" x14ac:dyDescent="0.25">
      <c r="A38" s="3"/>
      <c r="B38" s="7"/>
      <c r="C38" s="4"/>
      <c r="D38" s="9"/>
      <c r="E38" s="4"/>
      <c r="F38" s="4"/>
    </row>
    <row r="39" spans="1:6" x14ac:dyDescent="0.25">
      <c r="A39" s="3" t="s">
        <v>1</v>
      </c>
      <c r="B39" s="7">
        <f>60*(28.1787802398196/52)/12</f>
        <v>2.7094980999826532</v>
      </c>
      <c r="C39" s="4"/>
      <c r="D39" s="10"/>
      <c r="E39" s="4">
        <f>$B$3+($C$41-1)*$D$3*$B$5</f>
        <v>10.436992643206199</v>
      </c>
      <c r="F39" s="12">
        <f>E39/$B$3</f>
        <v>3.8520022004344714</v>
      </c>
    </row>
    <row r="40" spans="1:6" x14ac:dyDescent="0.25">
      <c r="A40" s="3" t="s">
        <v>2</v>
      </c>
      <c r="B40" s="7">
        <f>60*(111.573928996712/52)/3</f>
        <v>42.913049614120006</v>
      </c>
      <c r="C40" s="15"/>
      <c r="D40" s="9"/>
      <c r="E40" s="4">
        <f>$B$4 + ($C$41-1)*$D$4*$B$5</f>
        <v>194.82528425209071</v>
      </c>
      <c r="F40" s="12">
        <f>E40/$B$4</f>
        <v>4.5400009089073423</v>
      </c>
    </row>
    <row r="41" spans="1:6" x14ac:dyDescent="0.25">
      <c r="A41" s="18" t="s">
        <v>3</v>
      </c>
      <c r="B41" s="21">
        <f>7.17291215558095*7</f>
        <v>50.210385089066648</v>
      </c>
      <c r="C41" s="19">
        <v>10</v>
      </c>
      <c r="D41" s="20"/>
      <c r="E41" s="19"/>
      <c r="F41" s="19"/>
    </row>
    <row r="42" spans="1:6" x14ac:dyDescent="0.25">
      <c r="A42" s="34" t="s">
        <v>12</v>
      </c>
    </row>
  </sheetData>
  <protectedRanges>
    <protectedRange algorithmName="SHA-512" hashValue="x3X7ZK+JRvVfd00DnwXumCtw/d7fX3AvCUpu9UKfRiEmDbnmr71JeZdr4FzL08xyGDszkcIY+UdH0VtjFMeqXQ==" saltValue="G1nou76a3AMAKQ7/Fb4GGw==" spinCount="100000" sqref="H19:I19" name="Range1"/>
  </protectedRanges>
  <mergeCells count="4">
    <mergeCell ref="H2:J2"/>
    <mergeCell ref="H19:I19"/>
    <mergeCell ref="J17:K17"/>
    <mergeCell ref="H17:I1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psw_ithim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Maizlish</dc:creator>
  <cp:lastModifiedBy>N Maizlish</cp:lastModifiedBy>
  <dcterms:created xsi:type="dcterms:W3CDTF">2020-02-25T02:18:08Z</dcterms:created>
  <dcterms:modified xsi:type="dcterms:W3CDTF">2020-06-03T21:31:08Z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89f666de-0693-47ef-bf22-137b372dcb82</vt:lpwstr>
  </property>
</Properties>
</file>